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defaultThemeVersion="166925"/>
  <mc:AlternateContent xmlns:mc="http://schemas.openxmlformats.org/markup-compatibility/2006">
    <mc:Choice Requires="x15">
      <x15ac:absPath xmlns:x15ac="http://schemas.microsoft.com/office/spreadsheetml/2010/11/ac" url="C:\Users\SGL\Downloads\"/>
    </mc:Choice>
  </mc:AlternateContent>
  <xr:revisionPtr revIDLastSave="0" documentId="8_{93775E3E-4ABB-41F8-B953-98E90B87F5E1}" xr6:coauthVersionLast="47" xr6:coauthVersionMax="47" xr10:uidLastSave="{00000000-0000-0000-0000-000000000000}"/>
  <bookViews>
    <workbookView xWindow="-108" yWindow="-108" windowWidth="23256" windowHeight="14016" xr2:uid="{42983D3D-15EF-4571-9184-285DCF4E100B}"/>
  </bookViews>
  <sheets>
    <sheet name="Simulateur" sheetId="1" r:id="rId1"/>
    <sheet name="données" sheetId="3" state="hidden" r:id="rId2"/>
  </sheets>
  <definedNames>
    <definedName name="Niveau">données!$A$34:$A$41</definedName>
    <definedName name="_xlnm.Print_Area" localSheetId="0">Simulateur!$A$1:$J$60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8" i="1" l="1"/>
  <c r="C26" i="1"/>
  <c r="D19" i="3"/>
  <c r="C19" i="3"/>
  <c r="I39" i="1"/>
  <c r="B47" i="1" l="1"/>
  <c r="B39" i="1"/>
  <c r="I9" i="3" l="1"/>
  <c r="J9" i="3" s="1"/>
  <c r="G43" i="1"/>
  <c r="F43" i="1"/>
  <c r="E40" i="1"/>
  <c r="E19" i="3"/>
  <c r="I5" i="3" l="1"/>
  <c r="G33" i="3" s="1"/>
  <c r="I4" i="3"/>
  <c r="J3" i="3"/>
  <c r="I3" i="3"/>
  <c r="C20" i="3"/>
  <c r="K3" i="3" s="1"/>
  <c r="D20" i="3"/>
  <c r="C21" i="3" l="1"/>
  <c r="B54" i="1" l="1"/>
  <c r="D54" i="1" s="1"/>
  <c r="I13" i="3" l="1"/>
  <c r="B55" i="1" s="1"/>
  <c r="D55" i="1" s="1"/>
  <c r="J13" i="3" l="1"/>
  <c r="B56" i="1" s="1"/>
  <c r="K13" i="3" l="1"/>
  <c r="D56" i="1"/>
  <c r="B57" i="1" l="1"/>
  <c r="D57" i="1" s="1"/>
  <c r="L13" i="3" l="1"/>
  <c r="D58" i="1"/>
  <c r="B5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Emilie CARLIER</author>
    <author>Fabien CHATEAU</author>
  </authors>
  <commentList>
    <comment ref="A12" authorId="0" shapeId="0" xr:uid="{DE3DAB3A-80C6-44C2-AE26-62ECDCC68B15}">
      <text>
        <r>
          <rPr>
            <sz val="11"/>
            <color indexed="81"/>
            <rFont val="Tahoma"/>
            <family val="2"/>
          </rPr>
          <t>Ce simulateur est paramétré pour les branches professionnelles adhérents à l’OPCO Santé ayant signé un accord de branche Pro A.
Les branches professionnelles déterminent de nombreux paramètres, en particulier les montants de prise en charge des coûts pédagogiques et les rémunérations. L’ensemble de ces critères sont pris en compte et mis à jour à chaque fois que nécessaire.</t>
        </r>
      </text>
    </comment>
    <comment ref="C19" authorId="0" shapeId="0" xr:uid="{D966AB7B-2739-4C29-AEE9-83A1CAA00E75}">
      <text>
        <r>
          <rPr>
            <b/>
            <sz val="10"/>
            <color indexed="81"/>
            <rFont val="Tahoma"/>
            <family val="2"/>
          </rPr>
          <t>Pour les salariés ayant eu un diplôme d'un niveau infra licence avant sa réingénierie (Assistant de service social, Conseiller en économie sociale familiale, Educateur de jeunes enfants, Educateur spécialisé, Educateur technique spécialisé et Infirmier) et qui n'ont donc pas le niveau de licence sont bien éligible à la Pro A.</t>
        </r>
        <r>
          <rPr>
            <sz val="9"/>
            <color indexed="81"/>
            <rFont val="Tahoma"/>
            <charset val="1"/>
          </rPr>
          <t xml:space="preserve">
</t>
        </r>
      </text>
    </comment>
    <comment ref="C25" authorId="0" shapeId="0" xr:uid="{1A1BDEB4-2084-4E1A-B1C5-7F1FF4399A51}">
      <text>
        <r>
          <rPr>
            <b/>
            <sz val="10"/>
            <color indexed="81"/>
            <rFont val="Tahoma"/>
            <family val="2"/>
          </rPr>
          <t>Pour vérifier l'éligibilité de la qualification visée merci de vous référer à la liste de votre secteur, dans l'onglet correspondant</t>
        </r>
      </text>
    </comment>
    <comment ref="C28" authorId="0" shapeId="0" xr:uid="{170EA415-2FF5-4F77-AF7F-D3E1ECC0B8D6}">
      <text>
        <r>
          <rPr>
            <b/>
            <sz val="9"/>
            <color indexed="81"/>
            <rFont val="Tahoma"/>
            <family val="2"/>
          </rPr>
          <t>Pour être éligible le code RNCP de la qualification visée doit être actif au démarrage de l'action de formation</t>
        </r>
        <r>
          <rPr>
            <sz val="9"/>
            <color indexed="81"/>
            <rFont val="Tahoma"/>
            <family val="2"/>
          </rPr>
          <t xml:space="preserve">
</t>
        </r>
      </text>
    </comment>
    <comment ref="B57" authorId="1" shapeId="0" xr:uid="{06055412-58CD-4EF1-B877-B66FA24CA07E}">
      <text>
        <r>
          <rPr>
            <b/>
            <sz val="9"/>
            <color indexed="81"/>
            <rFont val="Tahoma"/>
            <charset val="1"/>
          </rPr>
          <t>Le taux horaire brut de prise en charge dans le cadre d'une ProA est plafonnée  : 11,52€/heure.  
Valeur au 01/05/2023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Emilie CARLIER</author>
  </authors>
  <commentList>
    <comment ref="E2" authorId="0" shapeId="0" xr:uid="{8FD33232-F8DE-49F6-948F-A054AB83CF1A}">
      <text>
        <r>
          <rPr>
            <b/>
            <sz val="9"/>
            <color indexed="81"/>
            <rFont val="Tahoma"/>
            <family val="2"/>
          </rPr>
          <t>Emilie CARLIER:</t>
        </r>
        <r>
          <rPr>
            <sz val="9"/>
            <color indexed="81"/>
            <rFont val="Tahoma"/>
            <family val="2"/>
          </rPr>
          <t xml:space="preserve">
Dans la limite de 3000€</t>
        </r>
      </text>
    </comment>
    <comment ref="E7" authorId="0" shapeId="0" xr:uid="{CD7151EC-5831-466C-8F02-3499AC135AB3}">
      <text>
        <r>
          <rPr>
            <b/>
            <sz val="9"/>
            <color indexed="81"/>
            <rFont val="Tahoma"/>
            <family val="2"/>
          </rPr>
          <t>Emilie CARLIER:</t>
        </r>
        <r>
          <rPr>
            <sz val="9"/>
            <color indexed="81"/>
            <rFont val="Tahoma"/>
            <family val="2"/>
          </rPr>
          <t xml:space="preserve">
Dans la limite de 3000€</t>
        </r>
      </text>
    </comment>
    <comment ref="E12" authorId="0" shapeId="0" xr:uid="{E733FE31-9023-4479-BA45-4F3F223DBC4B}">
      <text>
        <r>
          <rPr>
            <b/>
            <sz val="9"/>
            <color indexed="81"/>
            <rFont val="Tahoma"/>
            <family val="2"/>
          </rPr>
          <t>Emilie CARLIER:</t>
        </r>
        <r>
          <rPr>
            <sz val="9"/>
            <color indexed="81"/>
            <rFont val="Tahoma"/>
            <family val="2"/>
          </rPr>
          <t xml:space="preserve">
Dans la limite de 3000€</t>
        </r>
      </text>
    </comment>
    <comment ref="E15" authorId="0" shapeId="0" xr:uid="{0BB0D12D-2823-4873-8EE1-5E7EA1D965C9}">
      <text>
        <r>
          <rPr>
            <b/>
            <sz val="9"/>
            <color indexed="81"/>
            <rFont val="Tahoma"/>
            <charset val="1"/>
          </rPr>
          <t>Emilie CARLIER:</t>
        </r>
        <r>
          <rPr>
            <sz val="9"/>
            <color indexed="81"/>
            <rFont val="Tahoma"/>
            <charset val="1"/>
          </rPr>
          <t xml:space="preserve">
Valeur au 01/05/2023</t>
        </r>
      </text>
    </comment>
  </commentList>
</comments>
</file>

<file path=xl/sharedStrings.xml><?xml version="1.0" encoding="utf-8"?>
<sst xmlns="http://schemas.openxmlformats.org/spreadsheetml/2006/main" count="119" uniqueCount="81">
  <si>
    <t>SIMULATEUR DE RESTE A CHARGE Pro A 2023</t>
  </si>
  <si>
    <t xml:space="preserve">Ce simulateur vous permet de calculer le reste à charge d'une action de formation Pro A en :
</t>
  </si>
  <si>
    <t xml:space="preserve">Estimant la rémunération, les coûts pédagogiques et votre éventuel reste à charge ;
</t>
  </si>
  <si>
    <t>Intégrant les principales règles de financements (accords de branches, décrets, arrêtés ...).</t>
  </si>
  <si>
    <t>Les résultats fournis sont à titre indicatif et n'ont aucune valeur contractuelle</t>
  </si>
  <si>
    <t>L'entreprise</t>
  </si>
  <si>
    <t>Branche professionnelle</t>
  </si>
  <si>
    <t>Quelle est votre branche professionnelle ?</t>
  </si>
  <si>
    <t>Le salarié</t>
  </si>
  <si>
    <t>Situation du salarié</t>
  </si>
  <si>
    <t>Quel est le niveau du salarié ?</t>
  </si>
  <si>
    <t>La formation</t>
  </si>
  <si>
    <t>La qualification préparée est-elle identifiée dans la liste des formations éligibles du secteur ?</t>
  </si>
  <si>
    <t>VAE</t>
  </si>
  <si>
    <t>Oui</t>
  </si>
  <si>
    <t>Intitulé de la qualification</t>
  </si>
  <si>
    <t>Code RNCP</t>
  </si>
  <si>
    <t>Niveau de la qualification de la formation visée</t>
  </si>
  <si>
    <t>4_Baccalauréat</t>
  </si>
  <si>
    <t>Durée et montant facturés</t>
  </si>
  <si>
    <t>Nombre d'heures de formation théoriques</t>
  </si>
  <si>
    <t>TOTAL</t>
  </si>
  <si>
    <t>Nombre d'heures de stage hors établissement employeur</t>
  </si>
  <si>
    <t>Frais pédagogiques</t>
  </si>
  <si>
    <t>Frais de transport</t>
  </si>
  <si>
    <t>Frais d'hébergement</t>
  </si>
  <si>
    <t>Salaires et charges du stagiaire</t>
  </si>
  <si>
    <t>Forfait total de prise en charge ProA</t>
  </si>
  <si>
    <t>DETAILS</t>
  </si>
  <si>
    <t>Financement Pro A</t>
  </si>
  <si>
    <t>Reste à charge</t>
  </si>
  <si>
    <t>Rémunération</t>
  </si>
  <si>
    <t>Les résultats fournis par cette simulation sont à titre indicatif et sans valeur contractuelle</t>
  </si>
  <si>
    <t>HP</t>
  </si>
  <si>
    <t>FORFAIT</t>
  </si>
  <si>
    <t>Formation</t>
  </si>
  <si>
    <t>Cléa</t>
  </si>
  <si>
    <t>Sanitaire, Social, Médico-Social</t>
  </si>
  <si>
    <t xml:space="preserve">ACTION </t>
  </si>
  <si>
    <t>formation diplomante/RNCP</t>
  </si>
  <si>
    <t>Hospitalisation Privée</t>
  </si>
  <si>
    <t>SPSTI</t>
  </si>
  <si>
    <t>Service de la Prévention de la Santé au Travail Interentreprises</t>
  </si>
  <si>
    <t>3SMS</t>
  </si>
  <si>
    <t>Formation diplômante / Titre RNCP</t>
  </si>
  <si>
    <t>CDI</t>
  </si>
  <si>
    <t>CUI-CDI</t>
  </si>
  <si>
    <t>Sportif ou entraîneur professionnel en CDD</t>
  </si>
  <si>
    <t>SSSMS</t>
  </si>
  <si>
    <t>En activité partielle (CDD / CDI)</t>
  </si>
  <si>
    <t>solde 1</t>
  </si>
  <si>
    <t>solde 2</t>
  </si>
  <si>
    <t>solde 3</t>
  </si>
  <si>
    <t>solde 4</t>
  </si>
  <si>
    <t>Niveau de qualification inférieur au grade de licence</t>
  </si>
  <si>
    <t>SMIC horaire brut</t>
  </si>
  <si>
    <t>3_CAP, BEP</t>
  </si>
  <si>
    <t>5_DEUG, BTS, DUT, DEUST</t>
  </si>
  <si>
    <t>HP et 3 SMS</t>
  </si>
  <si>
    <t>Vol Horaire</t>
  </si>
  <si>
    <t>6_Licence, Licence professionnelle, BUT, Maîtrise</t>
  </si>
  <si>
    <t>7_Master, diplôme d'études approfondies, diplôme d'études supérieures spécialisées, diplôme d'ingénieur</t>
  </si>
  <si>
    <t xml:space="preserve">8_Doctorat, habilitation à diriger des recherches
</t>
  </si>
  <si>
    <t>Quelle est la formation visée ?</t>
  </si>
  <si>
    <t>Non</t>
  </si>
  <si>
    <t>Niveau de la qualification</t>
  </si>
  <si>
    <t>Quel est le niveau de la qualification visée ?</t>
  </si>
  <si>
    <t>Quelle est la situation du salarié ?</t>
  </si>
  <si>
    <t>Cellules à compléter</t>
  </si>
  <si>
    <t>Sélectionnez une réponse</t>
  </si>
  <si>
    <t>Saisissez l'intitulé de la formation</t>
  </si>
  <si>
    <t>Saisissez le code RNCP</t>
  </si>
  <si>
    <t>En fonction de votre branche un complément de financement est possible, pour plus d'information merci de contacter votre conseiller</t>
  </si>
  <si>
    <t>Branche professionnelle *</t>
  </si>
  <si>
    <t>Situation du salarié *</t>
  </si>
  <si>
    <t>Niveau de qualification du salarié, santionné par une certification RNCP *</t>
  </si>
  <si>
    <t>La qualification préparée est-elle identifiée dans la liste des formations éligibles du secteur ? *</t>
  </si>
  <si>
    <t>Type de formation *</t>
  </si>
  <si>
    <t>Durée de la formation (dans la limite de la durée du référentiel)*</t>
  </si>
  <si>
    <t>Répartition des heures par année *</t>
  </si>
  <si>
    <t>Budget prévisionnel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</si>
</sst>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8" x14ac:knownFonts="1">
    <font>
      <sz val="11"/>
      <color theme="1"/>
      <name val="Calibri"/>
      <family val="2"/>
      <scheme val="minor"/>
    </font>
    <font>
      <b/>
      <sz val="11"/>
      <color theme="0"/>
      <name val="Calibri"/>
      <family val="2"/>
      <scheme val="minor"/>
    </font>
    <font>
      <b/>
      <sz val="11"/>
      <color theme="1"/>
      <name val="Calibri"/>
      <family val="2"/>
      <scheme val="minor"/>
    </font>
    <font>
      <b/>
      <sz val="14"/>
      <color theme="0"/>
      <name val="Calibri"/>
      <family val="2"/>
      <scheme val="minor"/>
    </font>
    <font>
      <sz val="9"/>
      <color indexed="81"/>
      <name val="Tahoma"/>
      <family val="2"/>
    </font>
    <font>
      <b/>
      <sz val="9"/>
      <color indexed="81"/>
      <name val="Tahoma"/>
      <family val="2"/>
    </font>
    <font>
      <b/>
      <sz val="11"/>
      <color rgb="FFE83165"/>
      <name val="Calibri"/>
      <family val="2"/>
      <scheme val="minor"/>
    </font>
    <font>
      <b/>
      <sz val="14"/>
      <color rgb="FFE83165"/>
      <name val="Calibri"/>
      <family val="2"/>
      <scheme val="minor"/>
    </font>
    <font>
      <b/>
      <i/>
      <sz val="11"/>
      <color rgb="FFC00000"/>
      <name val="Calibri"/>
      <family val="2"/>
      <scheme val="minor"/>
    </font>
    <font>
      <b/>
      <sz val="14"/>
      <color rgb="FF3F2881"/>
      <name val="Calibri"/>
      <family val="2"/>
      <scheme val="minor"/>
    </font>
    <font>
      <sz val="14"/>
      <color rgb="FFE83165"/>
      <name val="Calibri"/>
      <family val="2"/>
      <scheme val="minor"/>
    </font>
    <font>
      <sz val="14"/>
      <color theme="1"/>
      <name val="Calibri"/>
      <family val="2"/>
      <scheme val="minor"/>
    </font>
    <font>
      <sz val="14"/>
      <color rgb="FF3F2881"/>
      <name val="Calibri"/>
      <family val="2"/>
      <scheme val="minor"/>
    </font>
    <font>
      <b/>
      <sz val="9"/>
      <color indexed="81"/>
      <name val="Tahoma"/>
      <charset val="1"/>
    </font>
    <font>
      <sz val="8"/>
      <name val="Calibri"/>
      <family val="2"/>
      <scheme val="minor"/>
    </font>
    <font>
      <sz val="11"/>
      <color rgb="FFFF0000"/>
      <name val="Calibri"/>
      <family val="2"/>
      <scheme val="minor"/>
    </font>
    <font>
      <sz val="9"/>
      <color indexed="81"/>
      <name val="Tahoma"/>
      <charset val="1"/>
    </font>
    <font>
      <b/>
      <i/>
      <sz val="14"/>
      <color rgb="FFFF0000"/>
      <name val="Calibri"/>
      <family val="2"/>
      <scheme val="minor"/>
    </font>
    <font>
      <b/>
      <sz val="14"/>
      <color rgb="FFFF0000"/>
      <name val="Calibri"/>
      <family val="2"/>
      <scheme val="minor"/>
    </font>
    <font>
      <b/>
      <sz val="13"/>
      <color rgb="FF3F2881"/>
      <name val="Calibri"/>
      <family val="2"/>
      <scheme val="minor"/>
    </font>
    <font>
      <b/>
      <sz val="14"/>
      <color theme="1"/>
      <name val="Calibri"/>
      <family val="2"/>
      <scheme val="minor"/>
    </font>
    <font>
      <b/>
      <sz val="18"/>
      <color rgb="FF3F2881"/>
      <name val="Calibri"/>
      <family val="2"/>
      <scheme val="minor"/>
    </font>
    <font>
      <sz val="18"/>
      <color theme="1"/>
      <name val="Calibri"/>
      <family val="2"/>
      <scheme val="minor"/>
    </font>
    <font>
      <b/>
      <sz val="18"/>
      <color rgb="FFE83165"/>
      <name val="Calibri"/>
      <family val="2"/>
      <scheme val="minor"/>
    </font>
    <font>
      <b/>
      <sz val="24"/>
      <color rgb="FFE83165"/>
      <name val="Calibri"/>
      <family val="2"/>
      <scheme val="minor"/>
    </font>
    <font>
      <b/>
      <sz val="10"/>
      <color indexed="81"/>
      <name val="Tahoma"/>
      <family val="2"/>
    </font>
    <font>
      <sz val="11"/>
      <color indexed="81"/>
      <name val="Tahoma"/>
      <family val="2"/>
    </font>
    <font>
      <b/>
      <sz val="36"/>
      <color theme="0"/>
      <name val="Calibri"/>
      <family val="2"/>
      <scheme val="minor"/>
    </font>
  </fonts>
  <fills count="7">
    <fill>
      <patternFill patternType="none"/>
    </fill>
    <fill>
      <patternFill patternType="gray125"/>
    </fill>
    <fill>
      <patternFill patternType="solid">
        <fgColor rgb="FF3F2881"/>
        <bgColor indexed="64"/>
      </patternFill>
    </fill>
    <fill>
      <patternFill patternType="solid">
        <fgColor theme="2"/>
        <bgColor indexed="64"/>
      </patternFill>
    </fill>
    <fill>
      <patternFill patternType="solid">
        <fgColor rgb="FFE83165"/>
        <bgColor indexed="64"/>
      </patternFill>
    </fill>
    <fill>
      <patternFill patternType="solid">
        <fgColor rgb="FFFFFF0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s>
  <cellStyleXfs count="1">
    <xf numFmtId="0" fontId="0" fillId="0" borderId="0"/>
  </cellStyleXfs>
  <cellXfs count="75">
    <xf numFmtId="0" fontId="0" fillId="0" borderId="0" xfId="0"/>
    <xf numFmtId="0" fontId="2" fillId="3" borderId="1" xfId="0" applyFont="1" applyFill="1" applyBorder="1"/>
    <xf numFmtId="0" fontId="0" fillId="0" borderId="1" xfId="0" applyBorder="1"/>
    <xf numFmtId="0" fontId="2" fillId="3" borderId="1" xfId="0" applyFont="1" applyFill="1" applyBorder="1" applyAlignment="1">
      <alignment horizontal="left"/>
    </xf>
    <xf numFmtId="0" fontId="0" fillId="0" borderId="1" xfId="0" applyBorder="1" applyAlignment="1">
      <alignment horizontal="left"/>
    </xf>
    <xf numFmtId="0" fontId="0" fillId="0" borderId="1" xfId="0" applyBorder="1" applyAlignment="1">
      <alignment horizontal="center" vertical="center"/>
    </xf>
    <xf numFmtId="0" fontId="6" fillId="0" borderId="0" xfId="0" applyFont="1"/>
    <xf numFmtId="0" fontId="7" fillId="0" borderId="0" xfId="0" applyFont="1"/>
    <xf numFmtId="0" fontId="8" fillId="0" borderId="0" xfId="0" applyFont="1"/>
    <xf numFmtId="0" fontId="0" fillId="2" borderId="0" xfId="0" applyFill="1"/>
    <xf numFmtId="0" fontId="0" fillId="0" borderId="0" xfId="0" applyAlignment="1">
      <alignment vertical="center"/>
    </xf>
    <xf numFmtId="0" fontId="9" fillId="0" borderId="0" xfId="0" applyFont="1"/>
    <xf numFmtId="0" fontId="11" fillId="0" borderId="0" xfId="0" applyFont="1"/>
    <xf numFmtId="0" fontId="0" fillId="0" borderId="0" xfId="0" applyAlignment="1">
      <alignment horizontal="left" vertical="center"/>
    </xf>
    <xf numFmtId="0" fontId="3" fillId="4" borderId="1" xfId="0" applyFont="1" applyFill="1" applyBorder="1"/>
    <xf numFmtId="0" fontId="3" fillId="4" borderId="2" xfId="0" applyFont="1" applyFill="1" applyBorder="1"/>
    <xf numFmtId="0" fontId="3" fillId="4" borderId="2" xfId="0" applyFont="1" applyFill="1" applyBorder="1" applyAlignment="1">
      <alignment horizontal="right"/>
    </xf>
    <xf numFmtId="1" fontId="9" fillId="0" borderId="1" xfId="0" applyNumberFormat="1" applyFont="1" applyBorder="1" applyAlignment="1">
      <alignment horizontal="center"/>
    </xf>
    <xf numFmtId="0" fontId="3" fillId="4" borderId="1" xfId="0" applyFont="1" applyFill="1" applyBorder="1" applyAlignment="1">
      <alignment vertical="center"/>
    </xf>
    <xf numFmtId="0" fontId="3" fillId="4" borderId="2" xfId="0" applyFont="1" applyFill="1" applyBorder="1" applyAlignment="1">
      <alignment horizontal="left" vertical="center"/>
    </xf>
    <xf numFmtId="1" fontId="9" fillId="0" borderId="1" xfId="0" applyNumberFormat="1" applyFont="1" applyBorder="1" applyAlignment="1">
      <alignment horizontal="center" vertical="center"/>
    </xf>
    <xf numFmtId="0" fontId="1" fillId="2" borderId="1" xfId="0" applyFont="1" applyFill="1" applyBorder="1" applyAlignment="1">
      <alignment horizontal="center" vertical="center"/>
    </xf>
    <xf numFmtId="0" fontId="1" fillId="2" borderId="0" xfId="0" applyFont="1" applyFill="1" applyAlignment="1">
      <alignment horizontal="right"/>
    </xf>
    <xf numFmtId="0" fontId="0" fillId="0" borderId="0" xfId="0" applyAlignment="1">
      <alignment horizontal="center" vertical="center"/>
    </xf>
    <xf numFmtId="1" fontId="0" fillId="0" borderId="0" xfId="0" applyNumberFormat="1" applyAlignment="1">
      <alignment horizontal="center"/>
    </xf>
    <xf numFmtId="0" fontId="0" fillId="5" borderId="0" xfId="0" applyFill="1"/>
    <xf numFmtId="164" fontId="0" fillId="5" borderId="0" xfId="0" applyNumberFormat="1" applyFill="1"/>
    <xf numFmtId="0" fontId="0" fillId="5" borderId="0" xfId="0" applyFill="1" applyAlignment="1">
      <alignment horizontal="left" vertical="center"/>
    </xf>
    <xf numFmtId="0" fontId="15" fillId="0" borderId="0" xfId="0" applyFont="1" applyAlignment="1">
      <alignment horizontal="left" vertical="center"/>
    </xf>
    <xf numFmtId="0" fontId="15" fillId="0" borderId="0" xfId="0" applyFont="1"/>
    <xf numFmtId="0" fontId="0" fillId="5" borderId="0" xfId="0" applyFill="1" applyAlignment="1">
      <alignment horizontal="center"/>
    </xf>
    <xf numFmtId="0" fontId="0" fillId="0" borderId="0" xfId="0" applyAlignment="1">
      <alignment horizontal="center"/>
    </xf>
    <xf numFmtId="0" fontId="0" fillId="0" borderId="1" xfId="0" applyBorder="1" applyAlignment="1">
      <alignment vertical="center"/>
    </xf>
    <xf numFmtId="0" fontId="0" fillId="0" borderId="0" xfId="0" quotePrefix="1"/>
    <xf numFmtId="0" fontId="17" fillId="0" borderId="0" xfId="0" applyFont="1"/>
    <xf numFmtId="0" fontId="17" fillId="0" borderId="0" xfId="0" applyFont="1" applyAlignment="1">
      <alignment horizontal="center"/>
    </xf>
    <xf numFmtId="0" fontId="10" fillId="0" borderId="0" xfId="0" applyFont="1" applyAlignment="1">
      <alignment vertical="center" wrapText="1"/>
    </xf>
    <xf numFmtId="0" fontId="9" fillId="0" borderId="0" xfId="0" applyFont="1" applyAlignment="1">
      <alignment horizontal="left"/>
    </xf>
    <xf numFmtId="0" fontId="11" fillId="0" borderId="0" xfId="0" applyFont="1" applyAlignment="1">
      <alignment vertical="center"/>
    </xf>
    <xf numFmtId="0" fontId="3" fillId="4" borderId="4" xfId="0" applyFont="1" applyFill="1" applyBorder="1" applyAlignment="1">
      <alignment horizontal="right" vertical="center"/>
    </xf>
    <xf numFmtId="0" fontId="10" fillId="3" borderId="0" xfId="0" applyFont="1" applyFill="1" applyAlignment="1" applyProtection="1">
      <alignment vertical="center"/>
      <protection locked="0"/>
    </xf>
    <xf numFmtId="49" fontId="10" fillId="3" borderId="0" xfId="0" applyNumberFormat="1" applyFont="1" applyFill="1" applyAlignment="1" applyProtection="1">
      <alignment vertical="center"/>
      <protection locked="0"/>
    </xf>
    <xf numFmtId="0" fontId="10" fillId="3" borderId="0" xfId="0" applyFont="1" applyFill="1" applyAlignment="1" applyProtection="1">
      <alignment vertical="center" wrapText="1"/>
      <protection locked="0"/>
    </xf>
    <xf numFmtId="1" fontId="12" fillId="3" borderId="1" xfId="0" applyNumberFormat="1" applyFont="1" applyFill="1" applyBorder="1" applyAlignment="1" applyProtection="1">
      <alignment horizontal="center"/>
      <protection locked="0"/>
    </xf>
    <xf numFmtId="1" fontId="12" fillId="3" borderId="1" xfId="0" applyNumberFormat="1" applyFont="1" applyFill="1" applyBorder="1" applyAlignment="1" applyProtection="1">
      <alignment horizontal="center" vertical="center"/>
      <protection locked="0"/>
    </xf>
    <xf numFmtId="164" fontId="12" fillId="3" borderId="1" xfId="0" applyNumberFormat="1" applyFont="1" applyFill="1" applyBorder="1" applyAlignment="1" applyProtection="1">
      <alignment horizontal="center" vertical="center"/>
      <protection locked="0"/>
    </xf>
    <xf numFmtId="0" fontId="22" fillId="0" borderId="0" xfId="0" applyFont="1"/>
    <xf numFmtId="0" fontId="0" fillId="0" borderId="0" xfId="0" applyAlignment="1">
      <alignment horizontal="left"/>
    </xf>
    <xf numFmtId="164" fontId="9" fillId="0" borderId="1" xfId="0" applyNumberFormat="1" applyFont="1" applyBorder="1" applyAlignment="1">
      <alignment horizontal="center" vertical="center"/>
    </xf>
    <xf numFmtId="0" fontId="3" fillId="2" borderId="0" xfId="0" applyFont="1" applyFill="1"/>
    <xf numFmtId="0" fontId="21" fillId="0" borderId="0" xfId="0" applyFont="1" applyAlignment="1">
      <alignment horizontal="center"/>
    </xf>
    <xf numFmtId="0" fontId="18" fillId="6" borderId="0" xfId="0" applyFont="1" applyFill="1" applyAlignment="1">
      <alignment horizontal="center" vertical="center" wrapText="1"/>
    </xf>
    <xf numFmtId="0" fontId="10" fillId="3" borderId="0" xfId="0" applyFont="1" applyFill="1" applyAlignment="1" applyProtection="1">
      <alignment horizontal="left" vertical="center"/>
      <protection locked="0"/>
    </xf>
    <xf numFmtId="49" fontId="10" fillId="3" borderId="0" xfId="0" applyNumberFormat="1" applyFont="1" applyFill="1" applyAlignment="1" applyProtection="1">
      <alignment horizontal="left" vertical="center"/>
      <protection locked="0"/>
    </xf>
    <xf numFmtId="0" fontId="9" fillId="0" borderId="0" xfId="0" applyFont="1" applyAlignment="1">
      <alignment horizontal="left" vertical="center"/>
    </xf>
    <xf numFmtId="0" fontId="20" fillId="3" borderId="0" xfId="0" applyFont="1" applyFill="1" applyAlignment="1">
      <alignment horizontal="center" vertical="center"/>
    </xf>
    <xf numFmtId="0" fontId="24" fillId="0" borderId="0" xfId="0" applyFont="1" applyAlignment="1">
      <alignment horizontal="center" vertical="center"/>
    </xf>
    <xf numFmtId="164" fontId="9" fillId="0" borderId="2" xfId="0" applyNumberFormat="1" applyFont="1" applyBorder="1" applyAlignment="1">
      <alignment horizontal="center" vertical="center"/>
    </xf>
    <xf numFmtId="164" fontId="9" fillId="0" borderId="3" xfId="0" applyNumberFormat="1" applyFont="1" applyBorder="1" applyAlignment="1">
      <alignment horizontal="center" vertical="center"/>
    </xf>
    <xf numFmtId="0" fontId="3" fillId="4" borderId="1" xfId="0" applyFont="1" applyFill="1" applyBorder="1" applyAlignment="1">
      <alignment horizontal="center" vertical="center"/>
    </xf>
    <xf numFmtId="164" fontId="9" fillId="0" borderId="1" xfId="0" applyNumberFormat="1" applyFont="1" applyBorder="1" applyAlignment="1">
      <alignment horizontal="center" vertical="center"/>
    </xf>
    <xf numFmtId="164" fontId="9" fillId="0" borderId="2" xfId="0" quotePrefix="1" applyNumberFormat="1" applyFont="1" applyBorder="1" applyAlignment="1">
      <alignment horizontal="center" vertical="center"/>
    </xf>
    <xf numFmtId="0" fontId="27" fillId="2" borderId="0" xfId="0" applyFont="1" applyFill="1" applyAlignment="1">
      <alignment horizontal="center" vertical="center"/>
    </xf>
    <xf numFmtId="0" fontId="23" fillId="0" borderId="0" xfId="0" applyFont="1" applyAlignment="1">
      <alignment horizontal="center"/>
    </xf>
    <xf numFmtId="0" fontId="9" fillId="0" borderId="0" xfId="0" applyFont="1" applyAlignment="1">
      <alignment horizontal="left" wrapText="1"/>
    </xf>
    <xf numFmtId="0" fontId="10" fillId="3" borderId="0" xfId="0" applyFont="1" applyFill="1" applyAlignment="1" applyProtection="1">
      <alignment horizontal="left" vertical="center" wrapText="1"/>
      <protection locked="0"/>
    </xf>
    <xf numFmtId="0" fontId="3" fillId="2" borderId="0" xfId="0" applyFont="1" applyFill="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9" fillId="0" borderId="0" xfId="0" applyFont="1" applyAlignment="1">
      <alignment horizontal="left" wrapText="1"/>
    </xf>
    <xf numFmtId="0" fontId="18" fillId="0" borderId="0" xfId="0" applyFont="1" applyAlignment="1">
      <alignment horizontal="center" vertical="center"/>
    </xf>
    <xf numFmtId="0" fontId="0" fillId="0" borderId="1" xfId="0" applyBorder="1" applyAlignment="1">
      <alignment horizontal="center" vertical="center"/>
    </xf>
    <xf numFmtId="164" fontId="9" fillId="0" borderId="1" xfId="0" quotePrefix="1" applyNumberFormat="1" applyFont="1" applyBorder="1" applyAlignment="1">
      <alignment horizontal="center" vertical="center"/>
    </xf>
  </cellXfs>
  <cellStyles count="1">
    <cellStyle name="Normal" xfId="0" builtinId="0"/>
  </cellStyles>
  <dxfs count="9">
    <dxf>
      <font>
        <b val="0"/>
        <i val="0"/>
        <strike val="0"/>
        <color theme="0"/>
      </font>
      <fill>
        <patternFill patternType="none">
          <fgColor indexed="64"/>
          <bgColor auto="1"/>
        </patternFill>
      </fill>
      <border>
        <left/>
        <right/>
        <top/>
        <bottom/>
        <vertical/>
        <horizontal/>
      </border>
    </dxf>
    <dxf>
      <font>
        <b val="0"/>
        <i val="0"/>
        <strike val="0"/>
        <color theme="0"/>
      </font>
      <fill>
        <patternFill patternType="none">
          <fgColor indexed="64"/>
          <bgColor auto="1"/>
        </patternFill>
      </fill>
      <border>
        <left/>
        <right/>
        <top/>
        <bottom/>
        <vertical/>
        <horizontal/>
      </border>
    </dxf>
    <dxf>
      <font>
        <b val="0"/>
        <i val="0"/>
        <strike val="0"/>
        <color theme="0"/>
      </font>
      <fill>
        <patternFill patternType="none">
          <fgColor indexed="64"/>
          <bgColor auto="1"/>
        </patternFill>
      </fill>
      <border>
        <left/>
        <right/>
        <top/>
        <bottom/>
        <vertical/>
        <horizontal/>
      </border>
    </dxf>
    <dxf>
      <font>
        <b val="0"/>
        <i val="0"/>
        <strike val="0"/>
        <color theme="0"/>
      </font>
      <fill>
        <patternFill patternType="none">
          <fgColor indexed="64"/>
          <bgColor auto="1"/>
        </patternFill>
      </fill>
      <border>
        <left/>
        <right/>
        <top/>
        <bottom/>
        <vertical/>
        <horizontal/>
      </border>
    </dxf>
    <dxf>
      <font>
        <b val="0"/>
        <i val="0"/>
        <strike val="0"/>
        <color theme="0"/>
      </font>
      <fill>
        <patternFill patternType="none">
          <fgColor indexed="64"/>
          <bgColor auto="1"/>
        </patternFill>
      </fill>
      <border>
        <left/>
        <right/>
        <top/>
        <bottom/>
        <vertical/>
        <horizontal/>
      </border>
    </dxf>
    <dxf>
      <font>
        <b val="0"/>
        <i val="0"/>
        <strike val="0"/>
        <color theme="0"/>
      </font>
      <fill>
        <patternFill patternType="none">
          <fgColor indexed="64"/>
          <bgColor auto="1"/>
        </patternFill>
      </fill>
      <border>
        <left/>
        <right/>
        <top/>
        <bottom/>
        <vertical/>
        <horizontal/>
      </border>
    </dxf>
    <dxf>
      <font>
        <b val="0"/>
        <i val="0"/>
        <strike val="0"/>
        <color theme="0"/>
      </font>
      <fill>
        <patternFill patternType="none">
          <fgColor indexed="64"/>
          <bgColor auto="1"/>
        </patternFill>
      </fill>
      <border>
        <left/>
        <right/>
        <top/>
        <bottom/>
        <vertical/>
        <horizontal/>
      </border>
    </dxf>
    <dxf>
      <font>
        <b val="0"/>
        <i val="0"/>
        <strike val="0"/>
        <color theme="0"/>
      </font>
      <fill>
        <patternFill patternType="none">
          <fgColor indexed="64"/>
          <bgColor auto="1"/>
        </patternFill>
      </fill>
      <border>
        <left/>
        <right/>
        <top/>
        <bottom/>
        <vertical/>
        <horizontal/>
      </border>
    </dxf>
    <dxf>
      <font>
        <b val="0"/>
        <i val="0"/>
        <strike val="0"/>
        <color theme="0"/>
      </font>
      <fill>
        <patternFill patternType="none">
          <fgColor indexed="64"/>
          <bgColor auto="1"/>
        </patternFill>
      </fill>
      <border>
        <left/>
        <right/>
        <top/>
        <bottom/>
        <vertical/>
        <horizontal/>
      </border>
    </dxf>
  </dxfs>
  <tableStyles count="0" defaultTableStyle="TableStyleMedium2" defaultPivotStyle="PivotStyleLight16"/>
  <colors>
    <mruColors>
      <color rgb="FF3F2881"/>
      <color rgb="FFFFE1FF"/>
      <color rgb="FFE831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0</xdr:row>
      <xdr:rowOff>161925</xdr:rowOff>
    </xdr:from>
    <xdr:to>
      <xdr:col>0</xdr:col>
      <xdr:colOff>1054100</xdr:colOff>
      <xdr:row>2</xdr:row>
      <xdr:rowOff>15875</xdr:rowOff>
    </xdr:to>
    <xdr:pic>
      <xdr:nvPicPr>
        <xdr:cNvPr id="2" name="Image 1">
          <a:extLst>
            <a:ext uri="{FF2B5EF4-FFF2-40B4-BE49-F238E27FC236}">
              <a16:creationId xmlns:a16="http://schemas.microsoft.com/office/drawing/2014/main" id="{6F55D9A2-DEBD-44BA-929C-A16C5626C37B}"/>
            </a:ext>
          </a:extLst>
        </xdr:cNvPr>
        <xdr:cNvPicPr/>
      </xdr:nvPicPr>
      <xdr:blipFill>
        <a:blip xmlns:r="http://schemas.openxmlformats.org/officeDocument/2006/relationships" r:embed="rId1" cstate="print"/>
        <a:srcRect/>
        <a:stretch>
          <a:fillRect/>
        </a:stretch>
      </xdr:blipFill>
      <xdr:spPr bwMode="auto">
        <a:xfrm>
          <a:off x="31750" y="161925"/>
          <a:ext cx="1028700" cy="96520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742950</xdr:colOff>
      <xdr:row>21</xdr:row>
      <xdr:rowOff>9525</xdr:rowOff>
    </xdr:from>
    <xdr:to>
      <xdr:col>10</xdr:col>
      <xdr:colOff>152400</xdr:colOff>
      <xdr:row>29</xdr:row>
      <xdr:rowOff>133350</xdr:rowOff>
    </xdr:to>
    <xdr:pic>
      <xdr:nvPicPr>
        <xdr:cNvPr id="2" name="Image 1">
          <a:extLst>
            <a:ext uri="{FF2B5EF4-FFF2-40B4-BE49-F238E27FC236}">
              <a16:creationId xmlns:a16="http://schemas.microsoft.com/office/drawing/2014/main" id="{8B4FE04E-68AD-B982-00A9-C4C38F2EFA86}"/>
            </a:ext>
          </a:extLst>
        </xdr:cNvPr>
        <xdr:cNvPicPr>
          <a:picLocks noChangeAspect="1"/>
        </xdr:cNvPicPr>
      </xdr:nvPicPr>
      <xdr:blipFill>
        <a:blip xmlns:r="http://schemas.openxmlformats.org/officeDocument/2006/relationships" r:embed="rId1"/>
        <a:stretch>
          <a:fillRect/>
        </a:stretch>
      </xdr:blipFill>
      <xdr:spPr>
        <a:xfrm>
          <a:off x="7134225" y="3810000"/>
          <a:ext cx="7696200" cy="1571625"/>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2CEEA-99A9-461E-A5C4-E4FBFE05ACCD}">
  <sheetPr>
    <pageSetUpPr fitToPage="1"/>
  </sheetPr>
  <dimension ref="A2:P61"/>
  <sheetViews>
    <sheetView showGridLines="0" tabSelected="1" zoomScale="85" zoomScaleNormal="85" workbookViewId="0">
      <selection activeCell="H31" sqref="H31"/>
    </sheetView>
  </sheetViews>
  <sheetFormatPr baseColWidth="10" defaultColWidth="11.44140625" defaultRowHeight="14.4" x14ac:dyDescent="0.3"/>
  <cols>
    <col min="1" max="1" width="72.77734375" bestFit="1" customWidth="1"/>
    <col min="2" max="9" width="14.21875" customWidth="1"/>
    <col min="10" max="10" width="1.21875" customWidth="1"/>
    <col min="16" max="16" width="13.44140625" customWidth="1"/>
  </cols>
  <sheetData>
    <row r="2" spans="1:9" ht="74.55" customHeight="1" x14ac:dyDescent="0.3">
      <c r="A2" s="62" t="s">
        <v>0</v>
      </c>
      <c r="B2" s="62"/>
      <c r="C2" s="62"/>
      <c r="D2" s="62"/>
      <c r="E2" s="62"/>
      <c r="F2" s="62"/>
      <c r="G2" s="62"/>
      <c r="H2" s="62"/>
      <c r="I2" s="62"/>
    </row>
    <row r="4" spans="1:9" ht="23.4" x14ac:dyDescent="0.3">
      <c r="A4" s="67" t="s">
        <v>1</v>
      </c>
      <c r="B4" s="67"/>
      <c r="C4" s="67"/>
      <c r="D4" s="67"/>
      <c r="E4" s="67"/>
      <c r="F4" s="67"/>
      <c r="G4" s="67"/>
      <c r="H4" s="67"/>
      <c r="I4" s="67"/>
    </row>
    <row r="5" spans="1:9" ht="23.4" x14ac:dyDescent="0.45">
      <c r="A5" s="68" t="s">
        <v>2</v>
      </c>
      <c r="B5" s="68"/>
      <c r="C5" s="68"/>
      <c r="D5" s="68"/>
      <c r="E5" s="68"/>
      <c r="F5" s="68"/>
      <c r="G5" s="68"/>
      <c r="H5" s="68"/>
      <c r="I5" s="68"/>
    </row>
    <row r="6" spans="1:9" ht="23.4" x14ac:dyDescent="0.45">
      <c r="A6" s="50" t="s">
        <v>3</v>
      </c>
      <c r="B6" s="50"/>
      <c r="C6" s="50"/>
      <c r="D6" s="50"/>
      <c r="E6" s="50"/>
      <c r="F6" s="50"/>
      <c r="G6" s="50"/>
      <c r="H6" s="50"/>
      <c r="I6" s="50"/>
    </row>
    <row r="7" spans="1:9" ht="23.4" x14ac:dyDescent="0.45">
      <c r="A7" s="46"/>
      <c r="B7" s="46"/>
      <c r="C7" s="46"/>
      <c r="D7" s="46"/>
      <c r="E7" s="46"/>
      <c r="F7" s="46"/>
      <c r="G7" s="46"/>
      <c r="H7" s="46"/>
      <c r="I7" s="46"/>
    </row>
    <row r="8" spans="1:9" ht="23.4" x14ac:dyDescent="0.45">
      <c r="A8" s="63" t="s">
        <v>4</v>
      </c>
      <c r="B8" s="63"/>
      <c r="C8" s="63"/>
      <c r="D8" s="63"/>
      <c r="E8" s="63"/>
      <c r="F8" s="63"/>
      <c r="G8" s="63"/>
      <c r="H8" s="63"/>
      <c r="I8" s="63"/>
    </row>
    <row r="9" spans="1:9" ht="41.55" customHeight="1" x14ac:dyDescent="0.3"/>
    <row r="10" spans="1:9" ht="18" x14ac:dyDescent="0.35">
      <c r="A10" s="49" t="s">
        <v>5</v>
      </c>
      <c r="B10" s="9"/>
      <c r="C10" s="9"/>
      <c r="D10" s="9"/>
      <c r="E10" s="9"/>
      <c r="F10" s="9"/>
      <c r="G10" s="9"/>
      <c r="H10" s="9"/>
      <c r="I10" s="9"/>
    </row>
    <row r="11" spans="1:9" x14ac:dyDescent="0.3">
      <c r="A11" s="6"/>
    </row>
    <row r="12" spans="1:9" s="10" customFormat="1" ht="22.5" customHeight="1" x14ac:dyDescent="0.3">
      <c r="A12" s="54" t="s">
        <v>73</v>
      </c>
      <c r="B12" s="54"/>
      <c r="G12" s="55" t="s">
        <v>68</v>
      </c>
      <c r="H12" s="55"/>
      <c r="I12" s="55"/>
    </row>
    <row r="13" spans="1:9" s="10" customFormat="1" ht="22.5" customHeight="1" x14ac:dyDescent="0.3">
      <c r="A13" s="52" t="s">
        <v>7</v>
      </c>
      <c r="B13" s="52"/>
    </row>
    <row r="16" spans="1:9" ht="18" x14ac:dyDescent="0.35">
      <c r="A16" s="49" t="s">
        <v>8</v>
      </c>
      <c r="B16" s="9"/>
      <c r="C16" s="9"/>
      <c r="D16" s="9"/>
      <c r="E16" s="9"/>
      <c r="F16" s="9"/>
      <c r="G16" s="9"/>
      <c r="H16" s="9"/>
      <c r="I16" s="9"/>
    </row>
    <row r="17" spans="1:16" x14ac:dyDescent="0.3">
      <c r="A17" s="6"/>
    </row>
    <row r="18" spans="1:16" ht="18.75" customHeight="1" x14ac:dyDescent="0.35">
      <c r="A18" s="11" t="s">
        <v>74</v>
      </c>
      <c r="C18" s="64" t="s">
        <v>75</v>
      </c>
      <c r="D18" s="64"/>
      <c r="E18" s="64"/>
      <c r="F18" s="64"/>
      <c r="G18" s="64"/>
      <c r="H18" s="64"/>
      <c r="I18" s="64"/>
      <c r="J18" s="51" t="str">
        <f>IF(C19=données!A16,"",IF(C19=données!A17,"",IF(C19=données!A18,"",IF(C19="Quel est le niveau du salarié ?","","Le salarié n'est pas éligible. L'accès à la Pro A est réservée aux salariés ayant une qualification sanctionnée par une certification RNCP strictement inférieure au grade de licence"))))</f>
        <v/>
      </c>
      <c r="K18" s="51"/>
      <c r="L18" s="51"/>
      <c r="M18" s="51"/>
      <c r="N18" s="51"/>
      <c r="O18" s="51"/>
      <c r="P18" s="51"/>
    </row>
    <row r="19" spans="1:16" ht="39.75" customHeight="1" x14ac:dyDescent="0.3">
      <c r="A19" s="40" t="s">
        <v>67</v>
      </c>
      <c r="C19" s="65" t="s">
        <v>10</v>
      </c>
      <c r="D19" s="65"/>
      <c r="E19" s="65"/>
      <c r="F19" s="65"/>
      <c r="G19" s="65"/>
      <c r="H19" s="65"/>
      <c r="I19" s="65"/>
      <c r="J19" s="51"/>
      <c r="K19" s="51"/>
      <c r="L19" s="51"/>
      <c r="M19" s="51"/>
      <c r="N19" s="51"/>
      <c r="O19" s="51"/>
      <c r="P19" s="51"/>
    </row>
    <row r="20" spans="1:16" ht="17.25" customHeight="1" x14ac:dyDescent="0.35">
      <c r="B20" s="12"/>
      <c r="C20" s="12"/>
      <c r="D20" s="12"/>
      <c r="E20" s="12"/>
    </row>
    <row r="21" spans="1:16" ht="17.25" customHeight="1" x14ac:dyDescent="0.3"/>
    <row r="22" spans="1:16" ht="18" x14ac:dyDescent="0.35">
      <c r="A22" s="49" t="s">
        <v>11</v>
      </c>
      <c r="B22" s="9"/>
      <c r="C22" s="9"/>
      <c r="D22" s="9"/>
      <c r="E22" s="9"/>
      <c r="F22" s="9"/>
      <c r="G22" s="9"/>
      <c r="H22" s="9"/>
      <c r="I22" s="9"/>
    </row>
    <row r="23" spans="1:16" x14ac:dyDescent="0.3">
      <c r="A23" s="6"/>
    </row>
    <row r="24" spans="1:16" ht="18.75" customHeight="1" x14ac:dyDescent="0.35">
      <c r="A24" s="11" t="s">
        <v>77</v>
      </c>
      <c r="B24" s="12"/>
      <c r="C24" s="71" t="s">
        <v>76</v>
      </c>
      <c r="D24" s="71"/>
      <c r="E24" s="71"/>
      <c r="F24" s="71"/>
      <c r="G24" s="71"/>
      <c r="H24" s="71"/>
      <c r="I24" s="71"/>
    </row>
    <row r="25" spans="1:16" ht="28.5" customHeight="1" x14ac:dyDescent="0.3">
      <c r="A25" s="40" t="s">
        <v>63</v>
      </c>
      <c r="B25" s="38"/>
      <c r="C25" s="52" t="s">
        <v>69</v>
      </c>
      <c r="D25" s="52"/>
      <c r="E25" s="52"/>
      <c r="F25" s="52"/>
      <c r="G25" s="52"/>
      <c r="H25" s="52"/>
      <c r="I25" s="52"/>
    </row>
    <row r="26" spans="1:16" ht="18" x14ac:dyDescent="0.35">
      <c r="A26" s="12"/>
      <c r="B26" s="12"/>
      <c r="C26" s="72" t="str">
        <f>IF(C25="Non","Le dispositif ProA n'est pas accessible pour cette formation","")</f>
        <v/>
      </c>
      <c r="D26" s="72"/>
      <c r="E26" s="72"/>
      <c r="F26" s="72"/>
      <c r="G26" s="72"/>
      <c r="H26" s="72"/>
      <c r="I26" s="72"/>
    </row>
    <row r="27" spans="1:16" ht="18" x14ac:dyDescent="0.35">
      <c r="A27" s="11" t="s">
        <v>15</v>
      </c>
      <c r="B27" s="12"/>
      <c r="C27" s="37" t="s">
        <v>16</v>
      </c>
      <c r="D27" s="37"/>
      <c r="E27" s="37"/>
      <c r="F27" s="37"/>
      <c r="G27" s="37"/>
      <c r="H27" s="37"/>
    </row>
    <row r="28" spans="1:16" ht="32.25" customHeight="1" x14ac:dyDescent="0.3">
      <c r="A28" s="41" t="s">
        <v>70</v>
      </c>
      <c r="C28" s="53" t="s">
        <v>71</v>
      </c>
      <c r="D28" s="53"/>
      <c r="E28" s="53"/>
      <c r="F28" s="53"/>
      <c r="G28" s="53"/>
      <c r="H28" s="53"/>
      <c r="I28" s="53"/>
    </row>
    <row r="29" spans="1:16" ht="18" x14ac:dyDescent="0.35">
      <c r="A29" s="12"/>
      <c r="B29" s="12"/>
    </row>
    <row r="30" spans="1:16" ht="18" x14ac:dyDescent="0.35">
      <c r="A30" s="11" t="s">
        <v>17</v>
      </c>
      <c r="B30" s="12"/>
    </row>
    <row r="31" spans="1:16" ht="56.25" customHeight="1" x14ac:dyDescent="0.3">
      <c r="A31" s="42" t="s">
        <v>66</v>
      </c>
      <c r="B31" s="36"/>
      <c r="I31" s="36"/>
    </row>
    <row r="32" spans="1:16" ht="21.75" customHeight="1" x14ac:dyDescent="0.35">
      <c r="A32" s="12"/>
      <c r="B32" s="12"/>
    </row>
    <row r="33" spans="1:11" ht="21.75" customHeight="1" x14ac:dyDescent="0.3"/>
    <row r="34" spans="1:11" ht="18" x14ac:dyDescent="0.35">
      <c r="A34" s="49" t="s">
        <v>19</v>
      </c>
      <c r="B34" s="9"/>
      <c r="C34" s="9"/>
      <c r="D34" s="9"/>
      <c r="E34" s="9"/>
      <c r="F34" s="9"/>
      <c r="G34" s="9"/>
      <c r="H34" s="9"/>
      <c r="I34" s="9"/>
    </row>
    <row r="35" spans="1:11" x14ac:dyDescent="0.3">
      <c r="A35" s="6"/>
    </row>
    <row r="36" spans="1:11" ht="18" x14ac:dyDescent="0.35">
      <c r="A36" s="11" t="s">
        <v>78</v>
      </c>
      <c r="B36" s="12"/>
      <c r="E36" s="11" t="s">
        <v>79</v>
      </c>
    </row>
    <row r="37" spans="1:11" ht="19.5" customHeight="1" x14ac:dyDescent="0.35">
      <c r="A37" s="14" t="s">
        <v>20</v>
      </c>
      <c r="B37" s="43"/>
      <c r="E37" s="59">
        <v>2023</v>
      </c>
      <c r="F37" s="59">
        <v>2024</v>
      </c>
      <c r="G37" s="59">
        <v>2025</v>
      </c>
      <c r="H37" s="59">
        <v>2026</v>
      </c>
      <c r="I37" s="59" t="s">
        <v>21</v>
      </c>
    </row>
    <row r="38" spans="1:11" ht="19.5" customHeight="1" x14ac:dyDescent="0.35">
      <c r="A38" s="15" t="s">
        <v>22</v>
      </c>
      <c r="B38" s="43"/>
      <c r="E38" s="59"/>
      <c r="F38" s="59"/>
      <c r="G38" s="59"/>
      <c r="H38" s="59"/>
      <c r="I38" s="59"/>
    </row>
    <row r="39" spans="1:11" ht="19.5" customHeight="1" x14ac:dyDescent="0.35">
      <c r="A39" s="16" t="s">
        <v>21</v>
      </c>
      <c r="B39" s="17">
        <f>SUM(B37:B38)</f>
        <v>0</v>
      </c>
      <c r="C39" s="8"/>
      <c r="E39" s="44"/>
      <c r="F39" s="44"/>
      <c r="G39" s="44"/>
      <c r="H39" s="44"/>
      <c r="I39" s="20">
        <f>SUM(E39:H39)</f>
        <v>0</v>
      </c>
    </row>
    <row r="40" spans="1:11" ht="18" x14ac:dyDescent="0.35">
      <c r="A40" s="7"/>
      <c r="B40" s="12"/>
      <c r="E40" s="69" t="str">
        <f>IF(I39=B39,"","Erreur de saisie, le volume horaire ventilé doit être égal à la durée de la formation saisie ci-dessus")</f>
        <v/>
      </c>
      <c r="F40" s="69"/>
      <c r="G40" s="69"/>
      <c r="H40" s="69"/>
      <c r="I40" s="69"/>
      <c r="J40" s="29"/>
      <c r="K40" s="29"/>
    </row>
    <row r="41" spans="1:11" ht="18" x14ac:dyDescent="0.35">
      <c r="A41" s="12"/>
      <c r="B41" s="12"/>
      <c r="E41" s="70"/>
      <c r="F41" s="70"/>
      <c r="G41" s="70"/>
      <c r="H41" s="70"/>
      <c r="I41" s="70"/>
    </row>
    <row r="42" spans="1:11" ht="18" x14ac:dyDescent="0.35">
      <c r="A42" s="11" t="s">
        <v>80</v>
      </c>
      <c r="B42" s="12"/>
      <c r="E42" s="70"/>
      <c r="F42" s="70"/>
      <c r="G42" s="70"/>
      <c r="H42" s="70"/>
      <c r="I42" s="70"/>
    </row>
    <row r="43" spans="1:11" s="13" customFormat="1" ht="19.5" customHeight="1" x14ac:dyDescent="0.35">
      <c r="A43" s="19" t="s">
        <v>23</v>
      </c>
      <c r="B43" s="45"/>
      <c r="C43" s="28"/>
      <c r="F43" s="34" t="str">
        <f>IF(I39=B39,"","Différence :")</f>
        <v/>
      </c>
      <c r="G43" s="35" t="str">
        <f>IF(I39&lt;B39,I39-B39,IF(I39&gt;B39,I39-B39,""))</f>
        <v/>
      </c>
    </row>
    <row r="44" spans="1:11" s="13" customFormat="1" ht="19.5" customHeight="1" x14ac:dyDescent="0.3">
      <c r="A44" s="19" t="s">
        <v>24</v>
      </c>
      <c r="B44" s="45"/>
      <c r="C44" s="28"/>
    </row>
    <row r="45" spans="1:11" s="13" customFormat="1" ht="19.5" customHeight="1" x14ac:dyDescent="0.3">
      <c r="A45" s="19" t="s">
        <v>25</v>
      </c>
      <c r="B45" s="45"/>
      <c r="C45" s="28"/>
    </row>
    <row r="46" spans="1:11" s="13" customFormat="1" ht="19.5" customHeight="1" x14ac:dyDescent="0.3">
      <c r="A46" s="19" t="s">
        <v>26</v>
      </c>
      <c r="B46" s="45"/>
    </row>
    <row r="47" spans="1:11" s="13" customFormat="1" ht="19.5" customHeight="1" x14ac:dyDescent="0.3">
      <c r="A47" s="19" t="s">
        <v>21</v>
      </c>
      <c r="B47" s="48">
        <f>SUM(B43:B46)</f>
        <v>0</v>
      </c>
    </row>
    <row r="49" spans="1:13" ht="17.25" customHeight="1" x14ac:dyDescent="0.3"/>
    <row r="50" spans="1:13" ht="18" x14ac:dyDescent="0.3">
      <c r="A50" s="66" t="s">
        <v>28</v>
      </c>
      <c r="B50" s="66"/>
      <c r="C50" s="66"/>
      <c r="D50" s="66"/>
      <c r="E50" s="66"/>
      <c r="F50" s="66"/>
      <c r="G50" s="66"/>
      <c r="H50" s="66"/>
      <c r="I50" s="66"/>
      <c r="L50" s="33"/>
    </row>
    <row r="53" spans="1:13" ht="24.75" customHeight="1" x14ac:dyDescent="0.3">
      <c r="B53" s="59" t="s">
        <v>29</v>
      </c>
      <c r="C53" s="59"/>
      <c r="D53" s="59" t="s">
        <v>30</v>
      </c>
      <c r="E53" s="59"/>
    </row>
    <row r="54" spans="1:13" ht="24.75" customHeight="1" x14ac:dyDescent="0.3">
      <c r="A54" s="18" t="s">
        <v>23</v>
      </c>
      <c r="B54" s="61">
        <f>IF(B43&lt;=données!G33,B43,données!G33)</f>
        <v>0</v>
      </c>
      <c r="C54" s="58"/>
      <c r="D54" s="60">
        <f>B43-B54</f>
        <v>0</v>
      </c>
      <c r="E54" s="60"/>
    </row>
    <row r="55" spans="1:13" ht="24.75" customHeight="1" x14ac:dyDescent="0.3">
      <c r="A55" s="18" t="s">
        <v>24</v>
      </c>
      <c r="B55" s="57" t="e">
        <f>IF(données!I13&gt;=B44,B44,données!I13)</f>
        <v>#VALUE!</v>
      </c>
      <c r="C55" s="58"/>
      <c r="D55" s="60" t="e">
        <f>B44-B55</f>
        <v>#VALUE!</v>
      </c>
      <c r="E55" s="60"/>
    </row>
    <row r="56" spans="1:13" ht="24.75" customHeight="1" x14ac:dyDescent="0.3">
      <c r="A56" s="18" t="s">
        <v>25</v>
      </c>
      <c r="B56" s="57" t="e">
        <f>IF(données!J13&gt;=B45,B45,données!J13)</f>
        <v>#VALUE!</v>
      </c>
      <c r="C56" s="58"/>
      <c r="D56" s="60" t="e">
        <f>B45-B56</f>
        <v>#VALUE!</v>
      </c>
      <c r="E56" s="60"/>
    </row>
    <row r="57" spans="1:13" ht="24.75" customHeight="1" x14ac:dyDescent="0.3">
      <c r="A57" s="18" t="s">
        <v>31</v>
      </c>
      <c r="B57" s="57" t="e">
        <f>IF(A25=données!A27,"Pas de prise en charge",IF(données!K13&gt;=données!J9,données!J9,données!K13))</f>
        <v>#VALUE!</v>
      </c>
      <c r="C57" s="58"/>
      <c r="D57" s="60" t="e">
        <f>IF(A25=données!A27,B46,B46-B57)</f>
        <v>#VALUE!</v>
      </c>
      <c r="E57" s="60"/>
      <c r="H57" s="29"/>
      <c r="M57" s="33"/>
    </row>
    <row r="58" spans="1:13" ht="24.75" customHeight="1" x14ac:dyDescent="0.3">
      <c r="A58" s="39" t="s">
        <v>21</v>
      </c>
      <c r="B58" s="57" t="e">
        <f>SUM(B54:C57)</f>
        <v>#VALUE!</v>
      </c>
      <c r="C58" s="58"/>
      <c r="D58" s="57" t="e">
        <f>SUM(D54:E57)</f>
        <v>#VALUE!</v>
      </c>
      <c r="E58" s="58"/>
    </row>
    <row r="59" spans="1:13" ht="44.1" customHeight="1" x14ac:dyDescent="0.3"/>
    <row r="60" spans="1:13" ht="29.25" customHeight="1" x14ac:dyDescent="0.3">
      <c r="A60" s="56" t="s">
        <v>32</v>
      </c>
      <c r="B60" s="56"/>
      <c r="C60" s="56"/>
      <c r="D60" s="56"/>
      <c r="E60" s="56"/>
      <c r="F60" s="56"/>
      <c r="G60" s="56"/>
      <c r="H60" s="56"/>
      <c r="I60" s="56"/>
    </row>
    <row r="61" spans="1:13" ht="23.4" x14ac:dyDescent="0.45">
      <c r="A61" s="50" t="s">
        <v>72</v>
      </c>
      <c r="B61" s="50"/>
      <c r="C61" s="50"/>
      <c r="D61" s="50"/>
      <c r="E61" s="50"/>
      <c r="F61" s="50"/>
      <c r="G61" s="50"/>
      <c r="H61" s="50"/>
      <c r="I61" s="50"/>
    </row>
  </sheetData>
  <sheetProtection algorithmName="SHA-512" hashValue="X6rdjwYGpoC9h/iMb/MfyAm/tMa6E6qwppcYfzvvAyffce/YW7F8QWAaRKWJqRBYua4Tqzqr9/vPltG/dFiirA==" saltValue="Z/C0BNlegQQ1xaMmiyVy9w==" spinCount="100000" sheet="1" formatCells="0" formatColumns="0" formatRows="0" insertColumns="0" insertRows="0" insertHyperlinks="0" deleteColumns="0" deleteRows="0" sort="0" autoFilter="0" pivotTables="0"/>
  <mergeCells count="36">
    <mergeCell ref="B57:C57"/>
    <mergeCell ref="B55:C55"/>
    <mergeCell ref="D58:E58"/>
    <mergeCell ref="A50:I50"/>
    <mergeCell ref="A4:I4"/>
    <mergeCell ref="A5:I5"/>
    <mergeCell ref="A6:I6"/>
    <mergeCell ref="A13:B13"/>
    <mergeCell ref="E40:I42"/>
    <mergeCell ref="C24:I24"/>
    <mergeCell ref="C26:I26"/>
    <mergeCell ref="A2:I2"/>
    <mergeCell ref="A8:I8"/>
    <mergeCell ref="E37:E38"/>
    <mergeCell ref="F37:F38"/>
    <mergeCell ref="G37:G38"/>
    <mergeCell ref="H37:H38"/>
    <mergeCell ref="I37:I38"/>
    <mergeCell ref="C18:I18"/>
    <mergeCell ref="C19:I19"/>
    <mergeCell ref="A61:I61"/>
    <mergeCell ref="J18:P19"/>
    <mergeCell ref="C25:I25"/>
    <mergeCell ref="C28:I28"/>
    <mergeCell ref="A12:B12"/>
    <mergeCell ref="G12:I12"/>
    <mergeCell ref="A60:I60"/>
    <mergeCell ref="B58:C58"/>
    <mergeCell ref="B56:C56"/>
    <mergeCell ref="B53:C53"/>
    <mergeCell ref="D53:E53"/>
    <mergeCell ref="D54:E54"/>
    <mergeCell ref="D57:E57"/>
    <mergeCell ref="D55:E55"/>
    <mergeCell ref="D56:E56"/>
    <mergeCell ref="B54:C54"/>
  </mergeCells>
  <phoneticPr fontId="14" type="noConversion"/>
  <dataValidations count="1">
    <dataValidation type="list" allowBlank="1" showInputMessage="1" showErrorMessage="1" sqref="C25:I25" xr:uid="{2D0CF8A6-441A-4EEE-9615-490B7A57D59D}">
      <formula1>"Sélectionnez une réponse,Oui,Non"</formula1>
    </dataValidation>
  </dataValidations>
  <printOptions horizontalCentered="1"/>
  <pageMargins left="0.70866141732283472" right="0.70866141732283472" top="0.74803149606299213" bottom="0.74803149606299213" header="0.31496062992125984" footer="0.31496062992125984"/>
  <pageSetup paperSize="9" scale="46" orientation="portrait" r:id="rId1"/>
  <ignoredErrors>
    <ignoredError sqref="B55:E57 B58:E58" evalError="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32" id="{618107F7-8229-4B74-AE9E-55606455E467}">
            <xm:f>$C$19=données!$A$19</xm:f>
            <x14:dxf>
              <font>
                <b val="0"/>
                <i val="0"/>
                <strike val="0"/>
                <color theme="0"/>
              </font>
              <fill>
                <patternFill patternType="none">
                  <fgColor indexed="64"/>
                  <bgColor auto="1"/>
                </patternFill>
              </fill>
              <border>
                <left/>
                <right/>
                <top/>
                <bottom/>
                <vertical/>
                <horizontal/>
              </border>
            </x14:dxf>
          </x14:cfRule>
          <xm:sqref>A21:K45 A46:D47 J46:K47 A48:K59</xm:sqref>
        </x14:conditionalFormatting>
        <x14:conditionalFormatting xmlns:xm="http://schemas.microsoft.com/office/excel/2006/main">
          <x14:cfRule type="expression" priority="130" id="{6E5B8F05-0EE3-4E48-9E52-2494B4F94F35}">
            <xm:f>$C$19=données!$A$21</xm:f>
            <x14:dxf>
              <font>
                <b val="0"/>
                <i val="0"/>
                <strike val="0"/>
                <color theme="0"/>
              </font>
              <fill>
                <patternFill patternType="none">
                  <fgColor indexed="64"/>
                  <bgColor auto="1"/>
                </patternFill>
              </fill>
              <border>
                <left/>
                <right/>
                <top/>
                <bottom/>
                <vertical/>
                <horizontal/>
              </border>
            </x14:dxf>
          </x14:cfRule>
          <x14:cfRule type="expression" priority="131" id="{E20EE816-2F18-4BFD-849A-80438AB284A3}">
            <xm:f>$C$19=données!$A$20</xm:f>
            <x14:dxf>
              <font>
                <b val="0"/>
                <i val="0"/>
                <strike val="0"/>
                <color theme="0"/>
              </font>
              <fill>
                <patternFill patternType="none">
                  <fgColor indexed="64"/>
                  <bgColor auto="1"/>
                </patternFill>
              </fill>
              <border>
                <left/>
                <right/>
                <top/>
                <bottom/>
                <vertical/>
                <horizontal/>
              </border>
            </x14:dxf>
          </x14:cfRule>
          <xm:sqref>A33:K45 A46:D47 J46:K47 A48:K59</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9D5BC703-41E4-428F-A8F2-BBE906073924}">
          <x14:formula1>
            <xm:f>données!$A$24:$A$27</xm:f>
          </x14:formula1>
          <xm:sqref>A25</xm:sqref>
        </x14:dataValidation>
        <x14:dataValidation type="list" allowBlank="1" showInputMessage="1" showErrorMessage="1" xr:uid="{D0994709-DEED-4CC4-B8D3-F7BAACA3F969}">
          <x14:formula1>
            <xm:f>données!$A$2:$A$5</xm:f>
          </x14:formula1>
          <xm:sqref>A13:B13</xm:sqref>
        </x14:dataValidation>
        <x14:dataValidation type="list" allowBlank="1" showInputMessage="1" showErrorMessage="1" xr:uid="{DEA5F277-6BE9-4D86-B5D4-2B17FA0F5F30}">
          <x14:formula1>
            <xm:f>données!$A$8:$A$12</xm:f>
          </x14:formula1>
          <xm:sqref>A19</xm:sqref>
        </x14:dataValidation>
        <x14:dataValidation type="list" allowBlank="1" showInputMessage="1" showErrorMessage="1" xr:uid="{012FE066-176F-48DF-94A0-62B5FCE6091A}">
          <x14:formula1>
            <xm:f>données!$A$15:$A$21</xm:f>
          </x14:formula1>
          <xm:sqref>C19:I19</xm:sqref>
        </x14:dataValidation>
        <x14:dataValidation type="list" allowBlank="1" showInputMessage="1" showErrorMessage="1" xr:uid="{EF22CBB7-07BA-421C-AEF1-6559AED2258F}">
          <x14:formula1>
            <xm:f>données!$A$35:$A$41</xm:f>
          </x14:formula1>
          <xm:sqref>A31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513C2-C08A-4FFE-9D78-49A5B1137D6A}">
  <dimension ref="A1:M41"/>
  <sheetViews>
    <sheetView topLeftCell="A10" workbookViewId="0">
      <selection activeCell="C37" sqref="C37"/>
    </sheetView>
  </sheetViews>
  <sheetFormatPr baseColWidth="10" defaultColWidth="11.44140625" defaultRowHeight="14.4" x14ac:dyDescent="0.3"/>
  <cols>
    <col min="1" max="1" width="93.5546875" bestFit="1" customWidth="1"/>
    <col min="4" max="4" width="30" customWidth="1"/>
    <col min="7" max="7" width="14.21875" customWidth="1"/>
  </cols>
  <sheetData>
    <row r="1" spans="1:13" x14ac:dyDescent="0.3">
      <c r="A1" s="1" t="s">
        <v>6</v>
      </c>
      <c r="C1" s="21" t="s">
        <v>33</v>
      </c>
      <c r="D1" s="2"/>
      <c r="E1" s="2"/>
    </row>
    <row r="2" spans="1:13" x14ac:dyDescent="0.3">
      <c r="A2" t="s">
        <v>7</v>
      </c>
      <c r="C2" s="2" t="s">
        <v>34</v>
      </c>
      <c r="D2" s="5">
        <v>30</v>
      </c>
      <c r="E2" s="5">
        <v>70</v>
      </c>
      <c r="F2" s="5">
        <v>14</v>
      </c>
      <c r="H2" s="32"/>
      <c r="I2" s="5" t="s">
        <v>35</v>
      </c>
      <c r="J2" s="5" t="s">
        <v>36</v>
      </c>
      <c r="K2" s="5" t="s">
        <v>13</v>
      </c>
    </row>
    <row r="3" spans="1:13" x14ac:dyDescent="0.3">
      <c r="A3" s="2" t="s">
        <v>37</v>
      </c>
      <c r="C3" s="2" t="s">
        <v>38</v>
      </c>
      <c r="D3" s="5" t="s">
        <v>39</v>
      </c>
      <c r="E3" s="5" t="s">
        <v>13</v>
      </c>
      <c r="F3" s="5" t="s">
        <v>36</v>
      </c>
      <c r="H3" s="5" t="s">
        <v>33</v>
      </c>
      <c r="I3" s="5">
        <f>données!E19*données!D2</f>
        <v>0</v>
      </c>
      <c r="J3" s="73">
        <f>données!E19*données!F2</f>
        <v>0</v>
      </c>
      <c r="K3" s="73">
        <f>IF(données!C20&gt;3000,3000,données!C20)</f>
        <v>0</v>
      </c>
    </row>
    <row r="4" spans="1:13" x14ac:dyDescent="0.3">
      <c r="A4" s="2" t="s">
        <v>40</v>
      </c>
      <c r="H4" s="5" t="s">
        <v>41</v>
      </c>
      <c r="I4" s="5">
        <f>données!E19*données!D7</f>
        <v>0</v>
      </c>
      <c r="J4" s="73"/>
      <c r="K4" s="73"/>
    </row>
    <row r="5" spans="1:13" x14ac:dyDescent="0.3">
      <c r="A5" s="2" t="s">
        <v>42</v>
      </c>
      <c r="H5" s="5" t="s">
        <v>43</v>
      </c>
      <c r="I5" s="5">
        <f>données!E19*données!D12</f>
        <v>0</v>
      </c>
      <c r="J5" s="73"/>
      <c r="K5" s="73"/>
    </row>
    <row r="6" spans="1:13" x14ac:dyDescent="0.3">
      <c r="C6" s="21" t="s">
        <v>41</v>
      </c>
      <c r="D6" s="2"/>
      <c r="E6" s="2"/>
      <c r="F6" s="2"/>
    </row>
    <row r="7" spans="1:13" x14ac:dyDescent="0.3">
      <c r="A7" s="1" t="s">
        <v>9</v>
      </c>
      <c r="C7" s="2" t="s">
        <v>34</v>
      </c>
      <c r="D7" s="5">
        <v>12</v>
      </c>
      <c r="E7" s="5">
        <v>70</v>
      </c>
      <c r="F7" s="5">
        <v>14</v>
      </c>
    </row>
    <row r="8" spans="1:13" x14ac:dyDescent="0.3">
      <c r="A8" t="s">
        <v>67</v>
      </c>
      <c r="C8" s="2" t="s">
        <v>38</v>
      </c>
      <c r="D8" s="2" t="s">
        <v>44</v>
      </c>
      <c r="E8" s="5" t="s">
        <v>13</v>
      </c>
      <c r="F8" s="5" t="s">
        <v>36</v>
      </c>
    </row>
    <row r="9" spans="1:13" x14ac:dyDescent="0.3">
      <c r="A9" s="2" t="s">
        <v>45</v>
      </c>
      <c r="I9" s="27">
        <f>Simulateur!B39*données!E15</f>
        <v>0</v>
      </c>
      <c r="J9" s="27">
        <f>IF(Simulateur!B46&lt;=I9,Simulateur!B46,I9)</f>
        <v>0</v>
      </c>
    </row>
    <row r="10" spans="1:13" x14ac:dyDescent="0.3">
      <c r="A10" s="2" t="s">
        <v>46</v>
      </c>
    </row>
    <row r="11" spans="1:13" x14ac:dyDescent="0.3">
      <c r="A11" s="2" t="s">
        <v>47</v>
      </c>
      <c r="C11" s="21" t="s">
        <v>48</v>
      </c>
      <c r="D11" s="2"/>
      <c r="E11" s="2"/>
      <c r="F11" s="2"/>
    </row>
    <row r="12" spans="1:13" x14ac:dyDescent="0.3">
      <c r="A12" s="2" t="s">
        <v>49</v>
      </c>
      <c r="C12" s="2" t="s">
        <v>34</v>
      </c>
      <c r="D12" s="5">
        <v>30</v>
      </c>
      <c r="E12" s="5">
        <v>70</v>
      </c>
      <c r="F12" s="5">
        <v>14</v>
      </c>
      <c r="I12" s="25" t="s">
        <v>50</v>
      </c>
      <c r="J12" s="25" t="s">
        <v>51</v>
      </c>
      <c r="K12" s="25" t="s">
        <v>52</v>
      </c>
      <c r="L12" s="25" t="s">
        <v>53</v>
      </c>
      <c r="M12" s="30" t="s">
        <v>13</v>
      </c>
    </row>
    <row r="13" spans="1:13" x14ac:dyDescent="0.3">
      <c r="C13" s="2" t="s">
        <v>38</v>
      </c>
      <c r="D13" s="2" t="s">
        <v>44</v>
      </c>
      <c r="E13" s="5" t="s">
        <v>13</v>
      </c>
      <c r="F13" s="5" t="s">
        <v>36</v>
      </c>
      <c r="I13" s="26" t="e">
        <f>données!G33-Simulateur!B54</f>
        <v>#VALUE!</v>
      </c>
      <c r="J13" s="26" t="e">
        <f>I13-Simulateur!B55</f>
        <v>#VALUE!</v>
      </c>
      <c r="K13" s="26" t="e">
        <f>J13-Simulateur!B56</f>
        <v>#VALUE!</v>
      </c>
      <c r="L13" s="26" t="e">
        <f>K13-Simulateur!B57</f>
        <v>#VALUE!</v>
      </c>
    </row>
    <row r="14" spans="1:13" x14ac:dyDescent="0.3">
      <c r="A14" s="1" t="s">
        <v>54</v>
      </c>
    </row>
    <row r="15" spans="1:13" x14ac:dyDescent="0.3">
      <c r="A15" t="s">
        <v>10</v>
      </c>
      <c r="D15" s="22" t="s">
        <v>55</v>
      </c>
      <c r="E15">
        <v>11.52</v>
      </c>
    </row>
    <row r="16" spans="1:13" x14ac:dyDescent="0.3">
      <c r="A16" s="4" t="s">
        <v>56</v>
      </c>
    </row>
    <row r="17" spans="1:5" x14ac:dyDescent="0.3">
      <c r="A17" s="4" t="s">
        <v>18</v>
      </c>
    </row>
    <row r="18" spans="1:5" x14ac:dyDescent="0.3">
      <c r="A18" s="4" t="s">
        <v>57</v>
      </c>
      <c r="C18" s="23" t="s">
        <v>58</v>
      </c>
      <c r="D18" s="23" t="s">
        <v>41</v>
      </c>
      <c r="E18" t="s">
        <v>59</v>
      </c>
    </row>
    <row r="19" spans="1:5" x14ac:dyDescent="0.3">
      <c r="A19" s="4" t="s">
        <v>60</v>
      </c>
      <c r="C19" s="23">
        <f>IF(Simulateur!A25="Formation diplômante / titre RNCP",30,IF(Simulateur!A25="Cléa",14,70))</f>
        <v>70</v>
      </c>
      <c r="D19" s="23">
        <f>IF(Simulateur!A25="Formation diplômante / titre RNCP",12,IF(Simulateur!A25="Cléa",14,70))</f>
        <v>70</v>
      </c>
      <c r="E19" s="24">
        <f>Simulateur!B39</f>
        <v>0</v>
      </c>
    </row>
    <row r="20" spans="1:5" x14ac:dyDescent="0.3">
      <c r="A20" s="4" t="s">
        <v>61</v>
      </c>
      <c r="C20" s="23">
        <f>$E$19*C19</f>
        <v>0</v>
      </c>
      <c r="D20" s="23">
        <f>E19*D19</f>
        <v>0</v>
      </c>
    </row>
    <row r="21" spans="1:5" x14ac:dyDescent="0.3">
      <c r="A21" s="4" t="s">
        <v>62</v>
      </c>
      <c r="B21" t="s">
        <v>13</v>
      </c>
      <c r="C21" s="31">
        <f>IF(C20&gt;3000,3000,C20)</f>
        <v>0</v>
      </c>
    </row>
    <row r="23" spans="1:5" x14ac:dyDescent="0.3">
      <c r="A23" s="1" t="s">
        <v>11</v>
      </c>
    </row>
    <row r="24" spans="1:5" x14ac:dyDescent="0.3">
      <c r="A24" s="47" t="s">
        <v>63</v>
      </c>
    </row>
    <row r="25" spans="1:5" x14ac:dyDescent="0.3">
      <c r="A25" s="2" t="s">
        <v>44</v>
      </c>
    </row>
    <row r="26" spans="1:5" x14ac:dyDescent="0.3">
      <c r="A26" s="2" t="s">
        <v>36</v>
      </c>
    </row>
    <row r="27" spans="1:5" x14ac:dyDescent="0.3">
      <c r="A27" s="2" t="s">
        <v>13</v>
      </c>
    </row>
    <row r="29" spans="1:5" x14ac:dyDescent="0.3">
      <c r="A29" s="1" t="s">
        <v>12</v>
      </c>
    </row>
    <row r="30" spans="1:5" x14ac:dyDescent="0.3">
      <c r="A30" s="2" t="s">
        <v>69</v>
      </c>
    </row>
    <row r="31" spans="1:5" x14ac:dyDescent="0.3">
      <c r="A31" s="2" t="s">
        <v>14</v>
      </c>
    </row>
    <row r="32" spans="1:5" x14ac:dyDescent="0.3">
      <c r="A32" s="2" t="s">
        <v>64</v>
      </c>
    </row>
    <row r="33" spans="1:7" x14ac:dyDescent="0.3">
      <c r="C33" s="59" t="s">
        <v>27</v>
      </c>
      <c r="D33" s="59"/>
      <c r="E33" s="59"/>
      <c r="F33" s="59"/>
      <c r="G33" s="74" t="str">
        <f>IF(Simulateur!A25=données!A27,données!K3,IF(Simulateur!A25=données!A26,données!J3,IF(AND(Simulateur!A25=données!A25,Simulateur!A13=données!A4),données!I5,IF(AND(Simulateur!A25=données!A25,Simulateur!A13=données!A3),données!I5,IF(AND(Simulateur!A25=données!A25,Simulateur!A13=données!A5),données!I4,"")))))</f>
        <v/>
      </c>
    </row>
    <row r="34" spans="1:7" x14ac:dyDescent="0.3">
      <c r="A34" s="3" t="s">
        <v>65</v>
      </c>
      <c r="C34" s="59"/>
      <c r="D34" s="59"/>
      <c r="E34" s="59"/>
      <c r="F34" s="59"/>
      <c r="G34" s="74"/>
    </row>
    <row r="35" spans="1:7" x14ac:dyDescent="0.3">
      <c r="A35" t="s">
        <v>66</v>
      </c>
    </row>
    <row r="36" spans="1:7" x14ac:dyDescent="0.3">
      <c r="A36" s="4" t="s">
        <v>56</v>
      </c>
    </row>
    <row r="37" spans="1:7" x14ac:dyDescent="0.3">
      <c r="A37" s="4" t="s">
        <v>18</v>
      </c>
    </row>
    <row r="38" spans="1:7" x14ac:dyDescent="0.3">
      <c r="A38" s="4" t="s">
        <v>57</v>
      </c>
    </row>
    <row r="39" spans="1:7" x14ac:dyDescent="0.3">
      <c r="A39" s="4" t="s">
        <v>60</v>
      </c>
    </row>
    <row r="40" spans="1:7" x14ac:dyDescent="0.3">
      <c r="A40" s="4" t="s">
        <v>61</v>
      </c>
    </row>
    <row r="41" spans="1:7" x14ac:dyDescent="0.3">
      <c r="A41" s="4" t="s">
        <v>62</v>
      </c>
    </row>
  </sheetData>
  <mergeCells count="4">
    <mergeCell ref="J3:J5"/>
    <mergeCell ref="K3:K5"/>
    <mergeCell ref="C33:F34"/>
    <mergeCell ref="G33:G34"/>
  </mergeCells>
  <conditionalFormatting sqref="C33:G34">
    <cfRule type="expression" dxfId="5" priority="1">
      <formula>$C$19=$A$21</formula>
    </cfRule>
    <cfRule type="expression" dxfId="4" priority="2">
      <formula>$C$19=$A$20</formula>
    </cfRule>
    <cfRule type="expression" dxfId="3" priority="3">
      <formula>$C$19=$A$19</formula>
    </cfRule>
  </conditionalFormatting>
  <conditionalFormatting sqref="I9:J9 I12:M13">
    <cfRule type="expression" dxfId="2" priority="196">
      <formula>$A$25=$A$21</formula>
    </cfRule>
    <cfRule type="expression" dxfId="1" priority="197">
      <formula>$A$25=$A$20</formula>
    </cfRule>
    <cfRule type="expression" dxfId="0" priority="198">
      <formula>$A$25=$A$19</formula>
    </cfRule>
  </conditionalFormatting>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AD857513785D4BB0C2C0030477F625" ma:contentTypeVersion="17" ma:contentTypeDescription="Crée un document." ma:contentTypeScope="" ma:versionID="b030e95d21b159bb07a96f4eb7b9b7d1">
  <xsd:schema xmlns:xsd="http://www.w3.org/2001/XMLSchema" xmlns:xs="http://www.w3.org/2001/XMLSchema" xmlns:p="http://schemas.microsoft.com/office/2006/metadata/properties" xmlns:ns2="051278c8-b531-49ae-8544-2871f20d15cc" xmlns:ns3="7335137a-dd30-4b8b-8947-e5c7b5eb3c6b" targetNamespace="http://schemas.microsoft.com/office/2006/metadata/properties" ma:root="true" ma:fieldsID="af79a5e8721bc0632e23a4eb66568699" ns2:_="" ns3:_="">
    <xsd:import namespace="051278c8-b531-49ae-8544-2871f20d15cc"/>
    <xsd:import namespace="7335137a-dd30-4b8b-8947-e5c7b5eb3c6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Personne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1278c8-b531-49ae-8544-2871f20d15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9ae82cb3-71b5-4c9f-9854-6f276eb3487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Personnes" ma:index="21" nillable="true" ma:displayName="Personnes" ma:format="Dropdown" ma:list="UserInfo" ma:SharePointGroup="0" ma:internalName="Personne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35137a-dd30-4b8b-8947-e5c7b5eb3c6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1db5d72-06d7-4877-8cf4-ba8af8acaa2b}" ma:internalName="TaxCatchAll" ma:showField="CatchAllData" ma:web="7335137a-dd30-4b8b-8947-e5c7b5eb3c6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335137a-dd30-4b8b-8947-e5c7b5eb3c6b" xsi:nil="true"/>
    <lcf76f155ced4ddcb4097134ff3c332f xmlns="051278c8-b531-49ae-8544-2871f20d15cc">
      <Terms xmlns="http://schemas.microsoft.com/office/infopath/2007/PartnerControls"/>
    </lcf76f155ced4ddcb4097134ff3c332f>
    <Personnes xmlns="051278c8-b531-49ae-8544-2871f20d15cc">
      <UserInfo>
        <DisplayName/>
        <AccountId xsi:nil="true"/>
        <AccountType/>
      </UserInfo>
    </Personnes>
  </documentManagement>
</p:properties>
</file>

<file path=customXml/itemProps1.xml><?xml version="1.0" encoding="utf-8"?>
<ds:datastoreItem xmlns:ds="http://schemas.openxmlformats.org/officeDocument/2006/customXml" ds:itemID="{87E98CFB-F9C9-4AEC-B692-02725B2E7CCF}"/>
</file>

<file path=customXml/itemProps2.xml><?xml version="1.0" encoding="utf-8"?>
<ds:datastoreItem xmlns:ds="http://schemas.openxmlformats.org/officeDocument/2006/customXml" ds:itemID="{32A8F987-1BE0-4332-B234-4BB3B2D9CB23}">
  <ds:schemaRefs>
    <ds:schemaRef ds:uri="http://schemas.microsoft.com/sharepoint/v3/contenttype/forms"/>
  </ds:schemaRefs>
</ds:datastoreItem>
</file>

<file path=customXml/itemProps3.xml><?xml version="1.0" encoding="utf-8"?>
<ds:datastoreItem xmlns:ds="http://schemas.openxmlformats.org/officeDocument/2006/customXml" ds:itemID="{8DA5EA8B-0F36-4B69-85EA-C717C5D13045}">
  <ds:schemaRefs>
    <ds:schemaRef ds:uri="b464a2b7-b519-4df1-96fe-050434205099"/>
    <ds:schemaRef ds:uri="http://purl.org/dc/dcmitype/"/>
    <ds:schemaRef ds:uri="http://schemas.microsoft.com/office/infopath/2007/PartnerControls"/>
    <ds:schemaRef ds:uri="6e616eb7-b2b2-4e13-857c-15db7a9bd999"/>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Simulateur</vt:lpstr>
      <vt:lpstr>données</vt:lpstr>
      <vt:lpstr>Niveau</vt:lpstr>
      <vt:lpstr>Simulateur!Zone_d_impression</vt:lpstr>
    </vt:vector>
  </TitlesOfParts>
  <Manager/>
  <Company>Opco-Sante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Emilie CARLIER</dc:creator>
  <cp:keywords/>
  <dc:description/>
  <cp:lastModifiedBy>Sarah GERVOIS LEMOINE</cp:lastModifiedBy>
  <cp:revision/>
  <cp:lastPrinted>2023-06-05T07:19:37Z</cp:lastPrinted>
  <dcterms:created xsi:type="dcterms:W3CDTF">2023-04-21T07:47:22Z</dcterms:created>
  <dcterms:modified xsi:type="dcterms:W3CDTF">2025-08-31T20:18:21Z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0x01010009AD857513785D4BB0C2C0030477F625</vt:lpwstr>
  </property>
  <property fmtid="{D5CDD505-2E9C-101B-9397-08002B2CF9AE}" pid="3" name="MediaServiceImageTags">
    <vt:lpwstr/>
  </property>
</Properties>
</file>